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<sst xmlns="http://schemas.openxmlformats.org/spreadsheetml/2006/main" count="139" uniqueCount="132">
  <si>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</si>
  <si>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</si>
  <si>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</si>
  <si>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</si>
  <si>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</si>
  <si>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</si>
  <si>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</si>
  <si>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</si>
  <si>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</si>
  <si>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</si>
  <si>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</si>
  <si>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</si>
  <si>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</si>
  <si>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</si>
  <si>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</si>
  <si>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</si>
  <si>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</si>
  <si>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</si>
  <si>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</si>
  <si>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</si>
  <si>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</si>
  <si>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</si>
  <si>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</si>
  <si>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</si>
  <si>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</si>
  <si>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</si>
  <si>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</si>
  <si>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</si>
  <si>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</si>
  <si>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</si>
  <si>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</si>
  <si>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</si>
  <si>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</si>
  <si>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</si>
  <si>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</si>
  <si>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</si>
  <si>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</si>
  <si>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</si>
  <si>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</si>
  <si>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</si>
  <si>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</si>
  <si>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</si>
  <si>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</si>
  <si>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</si>
  <si>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</si>
  <si>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</si>
  <si>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</si>
  <si>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</si>
  <si>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</si>
  <si>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</si>
  <si>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</si>
  <si>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</si>
  <si>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</si>
  <si>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</si>
  <si>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</si>
  <si>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</si>
  <si>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</si>
  <si>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</si>
  <si>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</si>
  <si>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</si>
  <si>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</si>
  <si>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</si>
  <si>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</si>
  <si>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</si>
  <si>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</si>
  <si>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</si>
  <si>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</si>
  <si>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</si>
  <si>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</si>
  <si>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</si>
  <si>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</si>
  <si>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</si>
  <si>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</si>
  <si>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</si>
  <si>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</si>
  <si>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</si>
  <si>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</si>
  <si>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</si>
  <si>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</si>
  <si>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</si>
  <si>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</si>
  <si>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</si>
  <si>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</si>
  <si>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</si>
  <si>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</si>
  <si>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</si>
  <si>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</si>
  <si>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</si>
  <si>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</si>
  <si>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</si>
  <si>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</si>
  <si>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</si>
  <si>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</si>
  <si>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</si>
  <si>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</si>
  <si>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</si>
  <si>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</si>
  <si>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</si>
  <si>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</si>
  <si>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</si>
  <si>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</si>
  <si>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</si>
  <si>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</si>
  <si>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</si>
  <si>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</si>
  <si>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</si>
  <si>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</si>
  <si>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</si>
  <si>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</si>
  <si>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</si>
  <si>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</si>
  <si>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</si>
  <si>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</si>
  <si>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</si>
  <si>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</si>
  <si>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</si>
  <si>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</si>
  <si>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</si>
  <si>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</si>
  <si>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</si>
  <si>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</si>
  <si>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</si>
  <si>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</si>
  <si>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</si>
  <si>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</si>
  <si>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</si>
  <si>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</si>
  <si>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</si>
  <si>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</si>
  <si>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</si>
  <si>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</si>
  <si>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31.01.2017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</si>
</sst>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6" t="s">
        <v>131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85"/>
      <c r="S1" s="86"/>
    </row>
    <row r="2" spans="2:19" s="1" customFormat="1" ht="15.75" customHeight="1">
      <c r="B2" s="257"/>
      <c r="C2" s="257"/>
      <c r="D2" s="25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58"/>
      <c r="B3" s="260"/>
      <c r="C3" s="261" t="s">
        <v>0</v>
      </c>
      <c r="D3" s="262" t="s">
        <v>121</v>
      </c>
      <c r="E3" s="31"/>
      <c r="F3" s="263" t="s">
        <v>26</v>
      </c>
      <c r="G3" s="264"/>
      <c r="H3" s="264"/>
      <c r="I3" s="264"/>
      <c r="J3" s="265"/>
      <c r="K3" s="82"/>
      <c r="L3" s="82"/>
      <c r="M3" s="82"/>
      <c r="N3" s="266" t="s">
        <v>119</v>
      </c>
      <c r="O3" s="267" t="s">
        <v>115</v>
      </c>
      <c r="P3" s="267"/>
      <c r="Q3" s="267"/>
      <c r="R3" s="267"/>
      <c r="S3" s="267"/>
    </row>
    <row r="4" spans="1:19" ht="22.5" customHeight="1">
      <c r="A4" s="258"/>
      <c r="B4" s="260"/>
      <c r="C4" s="261"/>
      <c r="D4" s="262"/>
      <c r="E4" s="268" t="s">
        <v>122</v>
      </c>
      <c r="F4" s="250" t="s">
        <v>33</v>
      </c>
      <c r="G4" s="243" t="s">
        <v>123</v>
      </c>
      <c r="H4" s="252" t="s">
        <v>124</v>
      </c>
      <c r="I4" s="243" t="s">
        <v>125</v>
      </c>
      <c r="J4" s="252" t="s">
        <v>126</v>
      </c>
      <c r="K4" s="84" t="s">
        <v>128</v>
      </c>
      <c r="L4" s="201" t="s">
        <v>111</v>
      </c>
      <c r="M4" s="89" t="s">
        <v>63</v>
      </c>
      <c r="N4" s="252"/>
      <c r="O4" s="254" t="s">
        <v>120</v>
      </c>
      <c r="P4" s="243" t="s">
        <v>49</v>
      </c>
      <c r="Q4" s="245" t="s">
        <v>48</v>
      </c>
      <c r="R4" s="90" t="s">
        <v>64</v>
      </c>
      <c r="S4" s="91" t="s">
        <v>63</v>
      </c>
    </row>
    <row r="5" spans="1:19" ht="67.5" customHeight="1">
      <c r="A5" s="259"/>
      <c r="B5" s="260"/>
      <c r="C5" s="261"/>
      <c r="D5" s="262"/>
      <c r="E5" s="269"/>
      <c r="F5" s="251"/>
      <c r="G5" s="244"/>
      <c r="H5" s="253"/>
      <c r="I5" s="244"/>
      <c r="J5" s="253"/>
      <c r="K5" s="246" t="s">
        <v>129</v>
      </c>
      <c r="L5" s="247"/>
      <c r="M5" s="248"/>
      <c r="N5" s="253"/>
      <c r="O5" s="255"/>
      <c r="P5" s="244"/>
      <c r="Q5" s="245"/>
      <c r="R5" s="246" t="s">
        <v>102</v>
      </c>
      <c r="S5" s="24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87367.5</v>
      </c>
      <c r="F8" s="149">
        <f>F9+F15+F18+F19+F20+F37+F17</f>
        <v>84722.48000000001</v>
      </c>
      <c r="G8" s="149">
        <f aca="true" t="shared" si="0" ref="G8:G37">F8-E8</f>
        <v>-2645.0199999999895</v>
      </c>
      <c r="H8" s="150">
        <f>F8/E8*100</f>
        <v>96.97253555383868</v>
      </c>
      <c r="I8" s="151">
        <f>F8-D8</f>
        <v>-1213728.62</v>
      </c>
      <c r="J8" s="151">
        <f>F8/D8*100</f>
        <v>6.524887999247719</v>
      </c>
      <c r="K8" s="149">
        <v>60580.63</v>
      </c>
      <c r="L8" s="149">
        <f aca="true" t="shared" si="1" ref="L8:L51">F8-K8</f>
        <v>24141.850000000013</v>
      </c>
      <c r="M8" s="202">
        <f aca="true" t="shared" si="2" ref="M8:M28">F8/K8</f>
        <v>1.3985077408405957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39067.87</v>
      </c>
      <c r="G9" s="148">
        <f t="shared" si="0"/>
        <v>-8632.129999999997</v>
      </c>
      <c r="H9" s="155">
        <f>F9/E9*100</f>
        <v>81.90329140461216</v>
      </c>
      <c r="I9" s="156">
        <f>F9-D9</f>
        <v>-727577.13</v>
      </c>
      <c r="J9" s="156">
        <f>F9/D9*100</f>
        <v>5.095953146501967</v>
      </c>
      <c r="K9" s="224">
        <v>30213.27</v>
      </c>
      <c r="L9" s="157">
        <f t="shared" si="1"/>
        <v>8854.600000000002</v>
      </c>
      <c r="M9" s="203">
        <f t="shared" si="2"/>
        <v>1.2930698994183683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35450.21</v>
      </c>
      <c r="G10" s="102">
        <f t="shared" si="0"/>
        <v>-7833.790000000001</v>
      </c>
      <c r="H10" s="29">
        <f aca="true" t="shared" si="3" ref="H10:H36">F10/E10*100</f>
        <v>81.9014185380279</v>
      </c>
      <c r="I10" s="103">
        <f aca="true" t="shared" si="4" ref="I10:I37">F10-D10</f>
        <v>-665866.79</v>
      </c>
      <c r="J10" s="103">
        <f aca="true" t="shared" si="5" ref="J10:J36">F10/D10*100</f>
        <v>5.054805458872378</v>
      </c>
      <c r="K10" s="105">
        <v>26883.84</v>
      </c>
      <c r="L10" s="105">
        <f t="shared" si="1"/>
        <v>8566.369999999999</v>
      </c>
      <c r="M10" s="204">
        <f t="shared" si="2"/>
        <v>1.3186438395705375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2608.83</v>
      </c>
      <c r="G11" s="102">
        <f t="shared" si="0"/>
        <v>-991.1700000000001</v>
      </c>
      <c r="H11" s="29">
        <f t="shared" si="3"/>
        <v>72.4675</v>
      </c>
      <c r="I11" s="103">
        <f t="shared" si="4"/>
        <v>-43897.17</v>
      </c>
      <c r="J11" s="103">
        <f t="shared" si="5"/>
        <v>5.60966326925558</v>
      </c>
      <c r="K11" s="105">
        <v>2684.94</v>
      </c>
      <c r="L11" s="105">
        <f t="shared" si="1"/>
        <v>-76.11000000000013</v>
      </c>
      <c r="M11" s="204">
        <f t="shared" si="2"/>
        <v>0.9716529978323537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465.84</v>
      </c>
      <c r="G12" s="102">
        <f t="shared" si="0"/>
        <v>45.839999999999975</v>
      </c>
      <c r="H12" s="29">
        <f t="shared" si="3"/>
        <v>110.9142857142857</v>
      </c>
      <c r="I12" s="103">
        <f t="shared" si="4"/>
        <v>-7814.16</v>
      </c>
      <c r="J12" s="103">
        <f t="shared" si="5"/>
        <v>5.626086956521738</v>
      </c>
      <c r="K12" s="105">
        <v>433.61</v>
      </c>
      <c r="L12" s="105">
        <f t="shared" si="1"/>
        <v>32.22999999999996</v>
      </c>
      <c r="M12" s="204">
        <f t="shared" si="2"/>
        <v>1.0743294665713428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442.49</v>
      </c>
      <c r="G13" s="102">
        <f t="shared" si="0"/>
        <v>142.49</v>
      </c>
      <c r="H13" s="29">
        <f t="shared" si="3"/>
        <v>147.49666666666667</v>
      </c>
      <c r="I13" s="103">
        <f t="shared" si="4"/>
        <v>-8947.51</v>
      </c>
      <c r="J13" s="103">
        <f t="shared" si="5"/>
        <v>4.712353567625134</v>
      </c>
      <c r="K13" s="105">
        <v>209.84</v>
      </c>
      <c r="L13" s="105">
        <f t="shared" si="1"/>
        <v>232.65</v>
      </c>
      <c r="M13" s="204">
        <f t="shared" si="2"/>
        <v>2.108701868089973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4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1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5" t="e">
        <f t="shared" si="2"/>
        <v>#DIV/0!</v>
      </c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5">
        <f t="shared" si="2"/>
        <v>0</v>
      </c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8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5">
        <f t="shared" si="2"/>
        <v>0</v>
      </c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5" t="e">
        <f t="shared" si="2"/>
        <v>#DIV/0!</v>
      </c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8500</v>
      </c>
      <c r="F19" s="154">
        <v>9361.81</v>
      </c>
      <c r="G19" s="148">
        <f t="shared" si="0"/>
        <v>861.8099999999995</v>
      </c>
      <c r="H19" s="155">
        <f t="shared" si="3"/>
        <v>110.13894117647058</v>
      </c>
      <c r="I19" s="156">
        <f t="shared" si="4"/>
        <v>-120638.19</v>
      </c>
      <c r="J19" s="156">
        <f t="shared" si="5"/>
        <v>7.201392307692307</v>
      </c>
      <c r="K19" s="167">
        <v>5560</v>
      </c>
      <c r="L19" s="159">
        <f t="shared" si="1"/>
        <v>3801.8099999999995</v>
      </c>
      <c r="M19" s="210">
        <f t="shared" si="2"/>
        <v>1.6837787769784172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121500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31167.5</v>
      </c>
      <c r="F20" s="220">
        <f>F21+F29+F30+F31+F32</f>
        <v>36292.8</v>
      </c>
      <c r="G20" s="148">
        <f t="shared" si="0"/>
        <v>5125.300000000003</v>
      </c>
      <c r="H20" s="155">
        <f t="shared" si="3"/>
        <v>116.44437314510307</v>
      </c>
      <c r="I20" s="156">
        <f t="shared" si="4"/>
        <v>-364837.3</v>
      </c>
      <c r="J20" s="156">
        <f t="shared" si="5"/>
        <v>9.047638160287647</v>
      </c>
      <c r="K20" s="156">
        <v>24797.05</v>
      </c>
      <c r="L20" s="159">
        <f t="shared" si="1"/>
        <v>11495.750000000004</v>
      </c>
      <c r="M20" s="206">
        <f t="shared" si="2"/>
        <v>1.463593451640417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369962.6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16293.76</v>
      </c>
      <c r="G21" s="148">
        <f t="shared" si="0"/>
        <v>-452.03999999999905</v>
      </c>
      <c r="H21" s="155">
        <f t="shared" si="3"/>
        <v>97.30057686106367</v>
      </c>
      <c r="I21" s="156">
        <f t="shared" si="4"/>
        <v>-190327.24</v>
      </c>
      <c r="J21" s="156">
        <f t="shared" si="5"/>
        <v>7.885819931178341</v>
      </c>
      <c r="K21" s="156">
        <v>11899.3</v>
      </c>
      <c r="L21" s="159">
        <f t="shared" si="1"/>
        <v>4394.460000000001</v>
      </c>
      <c r="M21" s="206">
        <f t="shared" si="2"/>
        <v>1.3693040767103948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3768.69</v>
      </c>
      <c r="G22" s="169">
        <f t="shared" si="0"/>
        <v>-381.30999999999995</v>
      </c>
      <c r="H22" s="171">
        <f t="shared" si="3"/>
        <v>90.81180722891567</v>
      </c>
      <c r="I22" s="172">
        <f t="shared" si="4"/>
        <v>-19040.31</v>
      </c>
      <c r="J22" s="172">
        <f t="shared" si="5"/>
        <v>16.52281993949757</v>
      </c>
      <c r="K22" s="173">
        <v>3049.6</v>
      </c>
      <c r="L22" s="164">
        <f t="shared" si="1"/>
        <v>719.0900000000001</v>
      </c>
      <c r="M22" s="212">
        <f t="shared" si="2"/>
        <v>1.2357981374606506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3" t="s">
        <v>107</v>
      </c>
      <c r="C23" s="194"/>
      <c r="D23" s="195">
        <v>1822.3</v>
      </c>
      <c r="E23" s="195">
        <v>140</v>
      </c>
      <c r="F23" s="161">
        <v>119.93</v>
      </c>
      <c r="G23" s="195">
        <f t="shared" si="0"/>
        <v>-20.069999999999993</v>
      </c>
      <c r="H23" s="196">
        <f t="shared" si="3"/>
        <v>85.66428571428571</v>
      </c>
      <c r="I23" s="197">
        <f t="shared" si="4"/>
        <v>-1702.37</v>
      </c>
      <c r="J23" s="197">
        <f t="shared" si="5"/>
        <v>6.5812434835098506</v>
      </c>
      <c r="K23" s="197">
        <v>128.1</v>
      </c>
      <c r="L23" s="197">
        <f t="shared" si="1"/>
        <v>-8.169999999999987</v>
      </c>
      <c r="M23" s="225">
        <f t="shared" si="2"/>
        <v>0.9362217017954724</v>
      </c>
      <c r="N23" s="196" t="e">
        <f>E23-#REF!</f>
        <v>#REF!</v>
      </c>
      <c r="O23" s="196" t="e">
        <f>F23-#REF!</f>
        <v>#REF!</v>
      </c>
      <c r="P23" s="197" t="e">
        <f t="shared" si="6"/>
        <v>#REF!</v>
      </c>
      <c r="Q23" s="197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3" t="s">
        <v>108</v>
      </c>
      <c r="C24" s="194"/>
      <c r="D24" s="195">
        <v>20986.7</v>
      </c>
      <c r="E24" s="195">
        <v>4010</v>
      </c>
      <c r="F24" s="161">
        <v>3648.76</v>
      </c>
      <c r="G24" s="195">
        <f t="shared" si="0"/>
        <v>-361.2399999999998</v>
      </c>
      <c r="H24" s="196">
        <f t="shared" si="3"/>
        <v>90.99152119700749</v>
      </c>
      <c r="I24" s="197">
        <f t="shared" si="4"/>
        <v>-17337.940000000002</v>
      </c>
      <c r="J24" s="197">
        <f t="shared" si="5"/>
        <v>17.386058789614374</v>
      </c>
      <c r="K24" s="197">
        <v>2921.5</v>
      </c>
      <c r="L24" s="197">
        <f t="shared" si="1"/>
        <v>727.2600000000002</v>
      </c>
      <c r="M24" s="225">
        <f t="shared" si="2"/>
        <v>1.248933766900565</v>
      </c>
      <c r="N24" s="196" t="e">
        <f>E24-#REF!</f>
        <v>#REF!</v>
      </c>
      <c r="O24" s="196" t="e">
        <f>F24-#REF!</f>
        <v>#REF!</v>
      </c>
      <c r="P24" s="197" t="e">
        <f t="shared" si="6"/>
        <v>#REF!</v>
      </c>
      <c r="Q24" s="197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09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12472.99</v>
      </c>
      <c r="G26" s="169">
        <f t="shared" si="0"/>
        <v>-77.01000000000022</v>
      </c>
      <c r="H26" s="171">
        <f t="shared" si="3"/>
        <v>99.38637450199202</v>
      </c>
      <c r="I26" s="172">
        <f t="shared" si="4"/>
        <v>-170519.01</v>
      </c>
      <c r="J26" s="172">
        <f t="shared" si="5"/>
        <v>6.816139503366267</v>
      </c>
      <c r="K26" s="173">
        <v>8692.83</v>
      </c>
      <c r="L26" s="173">
        <f t="shared" si="1"/>
        <v>3780.16</v>
      </c>
      <c r="M26" s="208">
        <f t="shared" si="2"/>
        <v>1.4348595336616499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3" t="s">
        <v>109</v>
      </c>
      <c r="C27" s="194"/>
      <c r="D27" s="195">
        <v>57533</v>
      </c>
      <c r="E27" s="195">
        <v>3530</v>
      </c>
      <c r="F27" s="161">
        <v>3710.98</v>
      </c>
      <c r="G27" s="195">
        <f t="shared" si="0"/>
        <v>180.98000000000002</v>
      </c>
      <c r="H27" s="196">
        <f t="shared" si="3"/>
        <v>105.12691218130313</v>
      </c>
      <c r="I27" s="197">
        <f t="shared" si="4"/>
        <v>-53822.02</v>
      </c>
      <c r="J27" s="197">
        <f t="shared" si="5"/>
        <v>6.450176420489111</v>
      </c>
      <c r="K27" s="197">
        <v>2454.05</v>
      </c>
      <c r="L27" s="197">
        <f t="shared" si="1"/>
        <v>1256.9299999999998</v>
      </c>
      <c r="M27" s="225">
        <f t="shared" si="2"/>
        <v>1.512185978280801</v>
      </c>
      <c r="N27" s="196" t="e">
        <f>E27-#REF!</f>
        <v>#REF!</v>
      </c>
      <c r="O27" s="196" t="e">
        <f>F27-#REF!</f>
        <v>#REF!</v>
      </c>
      <c r="P27" s="197" t="e">
        <f t="shared" si="6"/>
        <v>#REF!</v>
      </c>
      <c r="Q27" s="197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3" t="s">
        <v>110</v>
      </c>
      <c r="C28" s="194"/>
      <c r="D28" s="195">
        <v>125459</v>
      </c>
      <c r="E28" s="195">
        <v>9020</v>
      </c>
      <c r="F28" s="161">
        <v>8762.01</v>
      </c>
      <c r="G28" s="195">
        <f t="shared" si="0"/>
        <v>-257.9899999999998</v>
      </c>
      <c r="H28" s="196">
        <f t="shared" si="3"/>
        <v>97.13980044345898</v>
      </c>
      <c r="I28" s="197">
        <f t="shared" si="4"/>
        <v>-116696.99</v>
      </c>
      <c r="J28" s="197">
        <f t="shared" si="5"/>
        <v>6.983962888274258</v>
      </c>
      <c r="K28" s="197">
        <v>6238.78</v>
      </c>
      <c r="L28" s="197">
        <f t="shared" si="1"/>
        <v>2523.2300000000005</v>
      </c>
      <c r="M28" s="225">
        <f t="shared" si="2"/>
        <v>1.4044428558147588</v>
      </c>
      <c r="N28" s="196" t="e">
        <f>E28-#REF!</f>
        <v>#REF!</v>
      </c>
      <c r="O28" s="196" t="e">
        <f>F28-#REF!</f>
        <v>#REF!</v>
      </c>
      <c r="P28" s="197" t="e">
        <f t="shared" si="6"/>
        <v>#REF!</v>
      </c>
      <c r="Q28" s="197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2" t="s">
        <v>112</v>
      </c>
      <c r="C29" s="219">
        <v>18020000</v>
      </c>
      <c r="D29" s="160">
        <v>0</v>
      </c>
      <c r="E29" s="160">
        <v>0</v>
      </c>
      <c r="F29" s="196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7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20.05</v>
      </c>
      <c r="G30" s="148">
        <f t="shared" si="0"/>
        <v>17.05</v>
      </c>
      <c r="H30" s="155">
        <f t="shared" si="3"/>
        <v>668.3333333333334</v>
      </c>
      <c r="I30" s="156">
        <f t="shared" si="4"/>
        <v>-94.95</v>
      </c>
      <c r="J30" s="156">
        <f t="shared" si="5"/>
        <v>17.434782608695652</v>
      </c>
      <c r="K30" s="156">
        <v>2.61</v>
      </c>
      <c r="L30" s="156">
        <f t="shared" si="1"/>
        <v>17.44</v>
      </c>
      <c r="M30" s="207">
        <f>F30/K30</f>
        <v>7.681992337164751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2" t="s">
        <v>83</v>
      </c>
      <c r="C31" s="113">
        <v>18040000</v>
      </c>
      <c r="D31" s="148"/>
      <c r="E31" s="148"/>
      <c r="F31" s="154">
        <v>0.58</v>
      </c>
      <c r="G31" s="148">
        <f t="shared" si="0"/>
        <v>0.58</v>
      </c>
      <c r="H31" s="155"/>
      <c r="I31" s="156">
        <f t="shared" si="4"/>
        <v>0.58</v>
      </c>
      <c r="J31" s="156"/>
      <c r="K31" s="156">
        <v>-772.87</v>
      </c>
      <c r="L31" s="156">
        <f t="shared" si="1"/>
        <v>773.45</v>
      </c>
      <c r="M31" s="207">
        <f>F31/K31</f>
        <v>-0.0007504496228343705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14418.7</v>
      </c>
      <c r="F32" s="161">
        <v>19978.21</v>
      </c>
      <c r="G32" s="160">
        <f t="shared" si="0"/>
        <v>5559.509999999998</v>
      </c>
      <c r="H32" s="162">
        <f t="shared" si="3"/>
        <v>138.55763695756204</v>
      </c>
      <c r="I32" s="163">
        <f t="shared" si="4"/>
        <v>-174415.89</v>
      </c>
      <c r="J32" s="163">
        <f t="shared" si="5"/>
        <v>10.277168905846422</v>
      </c>
      <c r="K32" s="176">
        <v>12895.5</v>
      </c>
      <c r="L32" s="176">
        <f>F32-K32</f>
        <v>7082.709999999999</v>
      </c>
      <c r="M32" s="223">
        <f>F32/K32</f>
        <v>1.549238881780466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179975.4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3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2600</v>
      </c>
      <c r="F34" s="138">
        <v>3495.36</v>
      </c>
      <c r="G34" s="102">
        <f t="shared" si="0"/>
        <v>895.3600000000001</v>
      </c>
      <c r="H34" s="104">
        <f t="shared" si="3"/>
        <v>134.43692307692308</v>
      </c>
      <c r="I34" s="103">
        <f t="shared" si="4"/>
        <v>-37504.64</v>
      </c>
      <c r="J34" s="103">
        <f t="shared" si="5"/>
        <v>8.525268292682927</v>
      </c>
      <c r="K34" s="126">
        <v>2155.98</v>
      </c>
      <c r="L34" s="126">
        <f t="shared" si="1"/>
        <v>1339.38</v>
      </c>
      <c r="M34" s="213">
        <f t="shared" si="10"/>
        <v>1.6212395291236468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38400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11800</v>
      </c>
      <c r="F35" s="138">
        <v>16466.74</v>
      </c>
      <c r="G35" s="102">
        <f t="shared" si="0"/>
        <v>4666.740000000002</v>
      </c>
      <c r="H35" s="104">
        <f t="shared" si="3"/>
        <v>139.54864406779663</v>
      </c>
      <c r="I35" s="103">
        <f t="shared" si="4"/>
        <v>-136872.36000000002</v>
      </c>
      <c r="J35" s="103">
        <f t="shared" si="5"/>
        <v>10.738774389571871</v>
      </c>
      <c r="K35" s="126">
        <v>10736.34</v>
      </c>
      <c r="L35" s="126">
        <f t="shared" si="1"/>
        <v>5730.4000000000015</v>
      </c>
      <c r="M35" s="213">
        <f t="shared" si="10"/>
        <v>1.5337386856228474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141539.1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3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8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4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1987.8</v>
      </c>
      <c r="F38" s="149">
        <f>F39+F40+F41+F42+F43+F45+F47+F48+F49+F50+F51+F56+F57+F61+F44</f>
        <v>4090.5799999999995</v>
      </c>
      <c r="G38" s="149">
        <f>G39+G40+G41+G42+G43+G45+G47+G48+G49+G50+G51+G56+G57+G61</f>
        <v>2109.58</v>
      </c>
      <c r="H38" s="150">
        <f>F38/E38*100</f>
        <v>205.78428413321257</v>
      </c>
      <c r="I38" s="151">
        <f>F38-D38</f>
        <v>-54934.42</v>
      </c>
      <c r="J38" s="151">
        <f>F38/D38*100</f>
        <v>6.930249894112664</v>
      </c>
      <c r="K38" s="149">
        <v>2030.96</v>
      </c>
      <c r="L38" s="149">
        <f t="shared" si="1"/>
        <v>2059.6199999999994</v>
      </c>
      <c r="M38" s="202">
        <f t="shared" si="10"/>
        <v>2.0141115531571274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57037.2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5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5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6.57</v>
      </c>
      <c r="G41" s="160">
        <f t="shared" si="12"/>
        <v>-3.4299999999999997</v>
      </c>
      <c r="H41" s="162">
        <f aca="true" t="shared" si="15" ref="H41:H62">F41/E41*100</f>
        <v>65.7</v>
      </c>
      <c r="I41" s="163">
        <f t="shared" si="13"/>
        <v>-33.43</v>
      </c>
      <c r="J41" s="163">
        <f aca="true" t="shared" si="16" ref="J41:J62">F41/D41*100</f>
        <v>16.425</v>
      </c>
      <c r="K41" s="163">
        <v>17.84</v>
      </c>
      <c r="L41" s="163">
        <f t="shared" si="1"/>
        <v>-11.27</v>
      </c>
      <c r="M41" s="215">
        <f aca="true" t="shared" si="17" ref="M41:M63">F41/K41</f>
        <v>0.3682735426008969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29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5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5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5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85.77</v>
      </c>
      <c r="G45" s="160">
        <f t="shared" si="12"/>
        <v>25.769999999999996</v>
      </c>
      <c r="H45" s="162">
        <f t="shared" si="15"/>
        <v>142.95</v>
      </c>
      <c r="I45" s="163">
        <f t="shared" si="13"/>
        <v>-644.23</v>
      </c>
      <c r="J45" s="163">
        <f t="shared" si="16"/>
        <v>11.74931506849315</v>
      </c>
      <c r="K45" s="163">
        <v>0</v>
      </c>
      <c r="L45" s="163">
        <f t="shared" si="1"/>
        <v>85.77</v>
      </c>
      <c r="M45" s="215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5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962.59</v>
      </c>
      <c r="G47" s="160">
        <f t="shared" si="12"/>
        <v>362.59000000000003</v>
      </c>
      <c r="H47" s="162">
        <f t="shared" si="15"/>
        <v>160.43166666666667</v>
      </c>
      <c r="I47" s="163">
        <f t="shared" si="13"/>
        <v>-10037.41</v>
      </c>
      <c r="J47" s="163">
        <f t="shared" si="16"/>
        <v>8.750818181818182</v>
      </c>
      <c r="K47" s="163">
        <v>539.02</v>
      </c>
      <c r="L47" s="163">
        <f t="shared" si="1"/>
        <v>423.57000000000005</v>
      </c>
      <c r="M47" s="215">
        <f t="shared" si="17"/>
        <v>1.7858149975882158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41.49</v>
      </c>
      <c r="G48" s="160">
        <f t="shared" si="12"/>
        <v>16.490000000000002</v>
      </c>
      <c r="H48" s="162">
        <f t="shared" si="15"/>
        <v>165.96</v>
      </c>
      <c r="I48" s="163">
        <f t="shared" si="13"/>
        <v>-268.51</v>
      </c>
      <c r="J48" s="163">
        <f t="shared" si="16"/>
        <v>13.383870967741936</v>
      </c>
      <c r="K48" s="163">
        <v>1.03</v>
      </c>
      <c r="L48" s="163">
        <f t="shared" si="1"/>
        <v>40.46</v>
      </c>
      <c r="M48" s="215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5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5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39.04</v>
      </c>
      <c r="G51" s="160">
        <f t="shared" si="12"/>
        <v>-15.96</v>
      </c>
      <c r="H51" s="162">
        <f t="shared" si="15"/>
        <v>70.98181818181818</v>
      </c>
      <c r="I51" s="163">
        <f t="shared" si="13"/>
        <v>-1160.96</v>
      </c>
      <c r="J51" s="163">
        <f t="shared" si="16"/>
        <v>3.253333333333333</v>
      </c>
      <c r="K51" s="163">
        <v>408.2</v>
      </c>
      <c r="L51" s="163">
        <f t="shared" si="1"/>
        <v>-369.15999999999997</v>
      </c>
      <c r="M51" s="215">
        <f t="shared" si="17"/>
        <v>0.09563939245467908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31.89</v>
      </c>
      <c r="G52" s="33">
        <f t="shared" si="12"/>
        <v>-8.11</v>
      </c>
      <c r="H52" s="29">
        <f t="shared" si="15"/>
        <v>79.725</v>
      </c>
      <c r="I52" s="103">
        <f t="shared" si="13"/>
        <v>-966.11</v>
      </c>
      <c r="J52" s="103">
        <f t="shared" si="16"/>
        <v>3.195390781563126</v>
      </c>
      <c r="K52" s="103">
        <v>25.99</v>
      </c>
      <c r="L52" s="103">
        <f>F52-K52</f>
        <v>5.900000000000002</v>
      </c>
      <c r="M52" s="108">
        <f t="shared" si="17"/>
        <v>1.2270103886110044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7.13</v>
      </c>
      <c r="G55" s="33">
        <f t="shared" si="12"/>
        <v>-7.87</v>
      </c>
      <c r="H55" s="29">
        <f t="shared" si="15"/>
        <v>47.53333333333333</v>
      </c>
      <c r="I55" s="103">
        <f t="shared" si="13"/>
        <v>-192.87</v>
      </c>
      <c r="J55" s="103">
        <f t="shared" si="16"/>
        <v>3.565</v>
      </c>
      <c r="K55" s="103">
        <v>382.17</v>
      </c>
      <c r="L55" s="103">
        <f>F55-K55</f>
        <v>-375.04</v>
      </c>
      <c r="M55" s="108">
        <f t="shared" si="17"/>
        <v>0.018656618782217336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0</v>
      </c>
      <c r="G56" s="160">
        <f t="shared" si="12"/>
        <v>0</v>
      </c>
      <c r="H56" s="162"/>
      <c r="I56" s="163">
        <f t="shared" si="13"/>
        <v>-2.5</v>
      </c>
      <c r="J56" s="163">
        <f t="shared" si="16"/>
        <v>0</v>
      </c>
      <c r="K56" s="163">
        <v>0.17</v>
      </c>
      <c r="L56" s="163">
        <f>F56-K56</f>
        <v>-0.17</v>
      </c>
      <c r="M56" s="215">
        <f t="shared" si="17"/>
        <v>0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600</v>
      </c>
      <c r="F57" s="154">
        <v>2217.89</v>
      </c>
      <c r="G57" s="160">
        <f t="shared" si="12"/>
        <v>1617.8899999999999</v>
      </c>
      <c r="H57" s="162">
        <f t="shared" si="15"/>
        <v>369.6483333333333</v>
      </c>
      <c r="I57" s="163">
        <f t="shared" si="13"/>
        <v>-5132.110000000001</v>
      </c>
      <c r="J57" s="163">
        <f t="shared" si="16"/>
        <v>30.175374149659863</v>
      </c>
      <c r="K57" s="163">
        <v>317.98</v>
      </c>
      <c r="L57" s="163">
        <f aca="true" t="shared" si="18" ref="L57:L63">F57-K57</f>
        <v>1899.9099999999999</v>
      </c>
      <c r="M57" s="215">
        <f t="shared" si="17"/>
        <v>6.974935530536511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6750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5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8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5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5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5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5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0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5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89356.5</v>
      </c>
      <c r="F64" s="149">
        <f>F8+F38+F62+F63</f>
        <v>88814.55000000002</v>
      </c>
      <c r="G64" s="149">
        <f>F64-E64</f>
        <v>-541.9499999999825</v>
      </c>
      <c r="H64" s="150">
        <f>F64/E64*100</f>
        <v>99.39349683570867</v>
      </c>
      <c r="I64" s="151">
        <f>F64-D64</f>
        <v>-1268676.55</v>
      </c>
      <c r="J64" s="151">
        <f>F64/D64*100</f>
        <v>6.542551181366862</v>
      </c>
      <c r="K64" s="151">
        <v>62612.59</v>
      </c>
      <c r="L64" s="151">
        <f>F64-K64</f>
        <v>26201.96000000002</v>
      </c>
      <c r="M64" s="216">
        <f>F64/K64</f>
        <v>1.4184774978961903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1268134.6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1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6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2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6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1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0.03</v>
      </c>
      <c r="G73" s="160">
        <f aca="true" t="shared" si="19" ref="G73:G84">F73-E73</f>
        <v>0.03</v>
      </c>
      <c r="H73" s="162"/>
      <c r="I73" s="165">
        <f aca="true" t="shared" si="20" ref="I73:I84">F73-D73</f>
        <v>-3999.97</v>
      </c>
      <c r="J73" s="165">
        <f>F73/D73*100</f>
        <v>0.0007499999999999999</v>
      </c>
      <c r="K73" s="165">
        <v>0.06</v>
      </c>
      <c r="L73" s="165">
        <f aca="true" t="shared" si="21" ref="L73:L84">F73-K73</f>
        <v>-0.03</v>
      </c>
      <c r="M73" s="206">
        <f>F73/K73</f>
        <v>0.5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6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6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6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93.05000000000001</v>
      </c>
      <c r="G77" s="183">
        <f t="shared" si="19"/>
        <v>-907.95</v>
      </c>
      <c r="H77" s="184">
        <f>F77/E77*100</f>
        <v>9.295704295704295</v>
      </c>
      <c r="I77" s="185">
        <f t="shared" si="20"/>
        <v>-21918.95</v>
      </c>
      <c r="J77" s="185">
        <f>F77/D77*100</f>
        <v>0.42272396874432133</v>
      </c>
      <c r="K77" s="185">
        <v>306.82</v>
      </c>
      <c r="L77" s="185">
        <f t="shared" si="21"/>
        <v>-213.76999999999998</v>
      </c>
      <c r="M77" s="211">
        <f>F77/K77</f>
        <v>0.3032722769050258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6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6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10.96</v>
      </c>
      <c r="G80" s="160">
        <f t="shared" si="19"/>
        <v>3.460000000000001</v>
      </c>
      <c r="H80" s="162">
        <f>F80/E80*100</f>
        <v>146.13333333333333</v>
      </c>
      <c r="I80" s="165">
        <f t="shared" si="20"/>
        <v>-8349.04</v>
      </c>
      <c r="J80" s="165">
        <f>F80/D80*100</f>
        <v>0.13110047846889955</v>
      </c>
      <c r="K80" s="165">
        <v>0</v>
      </c>
      <c r="L80" s="165">
        <f t="shared" si="21"/>
        <v>10.96</v>
      </c>
      <c r="M80" s="206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2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6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11.3</v>
      </c>
      <c r="G82" s="181">
        <f>G78+G81+G79+G80</f>
        <v>3.8000000000000007</v>
      </c>
      <c r="H82" s="184">
        <f>F82/E82*100</f>
        <v>150.66666666666669</v>
      </c>
      <c r="I82" s="185">
        <f t="shared" si="20"/>
        <v>-8388.7</v>
      </c>
      <c r="J82" s="185">
        <f>F82/D82*100</f>
        <v>0.13452380952380952</v>
      </c>
      <c r="K82" s="185">
        <v>0.12</v>
      </c>
      <c r="L82" s="185">
        <f t="shared" si="21"/>
        <v>11.180000000000001</v>
      </c>
      <c r="M82" s="217">
        <f t="shared" si="24"/>
        <v>94.16666666666667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0.22</v>
      </c>
      <c r="G83" s="160">
        <f t="shared" si="19"/>
        <v>-2.1799999999999997</v>
      </c>
      <c r="H83" s="162">
        <f>F83/E83*100</f>
        <v>9.166666666666668</v>
      </c>
      <c r="I83" s="165">
        <f t="shared" si="20"/>
        <v>-37.78</v>
      </c>
      <c r="J83" s="165">
        <f>F83/D83*100</f>
        <v>0.5789473684210527</v>
      </c>
      <c r="K83" s="165">
        <v>0.35</v>
      </c>
      <c r="L83" s="165">
        <f t="shared" si="21"/>
        <v>-0.12999999999999998</v>
      </c>
      <c r="M83" s="206">
        <f t="shared" si="24"/>
        <v>0.6285714285714287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116.39000000000001</v>
      </c>
      <c r="G85" s="190">
        <f>F85-E85</f>
        <v>-894.51</v>
      </c>
      <c r="H85" s="191">
        <f>F85/E85*100</f>
        <v>11.51350281926996</v>
      </c>
      <c r="I85" s="192">
        <f>F85-D85</f>
        <v>-30333.61</v>
      </c>
      <c r="J85" s="192">
        <f>F85/D85*100</f>
        <v>0.38223316912972094</v>
      </c>
      <c r="K85" s="192">
        <v>315.77</v>
      </c>
      <c r="L85" s="192">
        <f>F85-K85</f>
        <v>-199.37999999999997</v>
      </c>
      <c r="M85" s="218">
        <f t="shared" si="24"/>
        <v>0.36859106311555884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90367.4</v>
      </c>
      <c r="F86" s="189">
        <f>F64+F85</f>
        <v>88930.94000000002</v>
      </c>
      <c r="G86" s="190">
        <f>F86-E86</f>
        <v>-1436.4599999999773</v>
      </c>
      <c r="H86" s="191">
        <f>F86/E86*100</f>
        <v>98.41042234257047</v>
      </c>
      <c r="I86" s="192">
        <f>F86-D86</f>
        <v>-1299010.1600000001</v>
      </c>
      <c r="J86" s="192">
        <f>F86/D86*100</f>
        <v>6.407400141115499</v>
      </c>
      <c r="K86" s="192">
        <f>K64+K85</f>
        <v>62928.35999999999</v>
      </c>
      <c r="L86" s="192">
        <f>F86-K86</f>
        <v>26002.580000000024</v>
      </c>
      <c r="M86" s="218">
        <f t="shared" si="24"/>
        <v>1.4132092430185694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1297573.7000000002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1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49"/>
      <c r="H89" s="249"/>
      <c r="I89" s="249"/>
      <c r="J89" s="24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42765</v>
      </c>
      <c r="D90" s="28">
        <v>13760.5</v>
      </c>
      <c r="G90" s="4" t="s">
        <v>58</v>
      </c>
      <c r="O90" s="241"/>
      <c r="P90" s="241"/>
      <c r="T90" s="145">
        <f t="shared" si="23"/>
        <v>13760.5</v>
      </c>
    </row>
    <row r="91" spans="3:16" ht="15">
      <c r="C91" s="80">
        <v>42762</v>
      </c>
      <c r="D91" s="28">
        <v>8862.4</v>
      </c>
      <c r="F91" s="112" t="s">
        <v>58</v>
      </c>
      <c r="G91" s="235"/>
      <c r="H91" s="235"/>
      <c r="I91" s="117"/>
      <c r="J91" s="238"/>
      <c r="K91" s="238"/>
      <c r="L91" s="238"/>
      <c r="M91" s="238"/>
      <c r="N91" s="238"/>
      <c r="O91" s="241"/>
      <c r="P91" s="241"/>
    </row>
    <row r="92" spans="3:16" ht="15.75" customHeight="1">
      <c r="C92" s="80">
        <v>42761</v>
      </c>
      <c r="D92" s="28">
        <v>5220.9</v>
      </c>
      <c r="F92" s="67"/>
      <c r="G92" s="235"/>
      <c r="H92" s="235"/>
      <c r="I92" s="117"/>
      <c r="J92" s="242"/>
      <c r="K92" s="242"/>
      <c r="L92" s="242"/>
      <c r="M92" s="242"/>
      <c r="N92" s="242"/>
      <c r="O92" s="241"/>
      <c r="P92" s="241"/>
    </row>
    <row r="93" spans="3:14" ht="15.75" customHeight="1">
      <c r="C93" s="80"/>
      <c r="F93" s="67"/>
      <c r="G93" s="237"/>
      <c r="H93" s="237"/>
      <c r="I93" s="123"/>
      <c r="J93" s="238"/>
      <c r="K93" s="238"/>
      <c r="L93" s="238"/>
      <c r="M93" s="238"/>
      <c r="N93" s="238"/>
    </row>
    <row r="94" spans="2:14" ht="18.75" customHeight="1">
      <c r="B94" s="239" t="s">
        <v>56</v>
      </c>
      <c r="C94" s="240"/>
      <c r="D94" s="132">
        <v>4923.13861</v>
      </c>
      <c r="E94" s="68"/>
      <c r="F94" s="124" t="s">
        <v>105</v>
      </c>
      <c r="G94" s="235"/>
      <c r="H94" s="235"/>
      <c r="I94" s="125"/>
      <c r="J94" s="238"/>
      <c r="K94" s="238"/>
      <c r="L94" s="238"/>
      <c r="M94" s="238"/>
      <c r="N94" s="238"/>
    </row>
    <row r="95" spans="6:13" ht="9.75" customHeight="1">
      <c r="F95" s="67"/>
      <c r="G95" s="235"/>
      <c r="H95" s="235"/>
      <c r="I95" s="67"/>
      <c r="J95" s="68"/>
      <c r="K95" s="68"/>
      <c r="L95" s="68"/>
      <c r="M95" s="68"/>
    </row>
    <row r="96" spans="2:13" ht="22.5" customHeight="1" hidden="1">
      <c r="B96" s="233" t="s">
        <v>59</v>
      </c>
      <c r="C96" s="234"/>
      <c r="D96" s="79">
        <v>0</v>
      </c>
      <c r="E96" s="50" t="s">
        <v>24</v>
      </c>
      <c r="F96" s="67"/>
      <c r="G96" s="235"/>
      <c r="H96" s="235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0">
        <f>F45+F48+F49</f>
        <v>127.25999999999999</v>
      </c>
      <c r="G97" s="67">
        <f>G45+G48+G49</f>
        <v>41.26</v>
      </c>
      <c r="H97" s="68"/>
      <c r="I97" s="68"/>
      <c r="N97" s="28" t="e">
        <f>N45+N48+N49</f>
        <v>#REF!</v>
      </c>
      <c r="O97" s="199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6"/>
      <c r="P98" s="23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87368.7</v>
      </c>
      <c r="F99" s="226">
        <f>F9+F15+F17+F18+F19+F20+F39+F42+F56+F62+F63</f>
        <v>84732.15000000001</v>
      </c>
      <c r="G99" s="28">
        <f>F99-E99</f>
        <v>-2636.5499999999884</v>
      </c>
      <c r="H99" s="227">
        <f>F99/E99</f>
        <v>0.9698227168310849</v>
      </c>
      <c r="I99" s="28">
        <f>F99-D99</f>
        <v>-1214316.4500000002</v>
      </c>
      <c r="J99" s="227">
        <f>F99/D99</f>
        <v>0.06522631254904551</v>
      </c>
      <c r="N99" s="28" t="e">
        <f>N9+N15+N17+N18+N19+N20+N39+N42+N44+N56+N62+N63</f>
        <v>#REF!</v>
      </c>
      <c r="O99" s="226" t="e">
        <f>O9+O15+O17+O18+O19+O20+O39+O42+O44+O56+O62+O63</f>
        <v>#REF!</v>
      </c>
      <c r="P99" s="28" t="e">
        <f>O99-N99</f>
        <v>#REF!</v>
      </c>
      <c r="Q99" s="227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1987.8</v>
      </c>
      <c r="F100" s="226">
        <f>F40+F41+F43+F45+F47+F48+F49+F50+F51+F57+F61+F44</f>
        <v>4082.3999999999996</v>
      </c>
      <c r="G100" s="28">
        <f>G40+G41+G43+G45+G47+G48+G49+G50+G51+G57+G61+G44</f>
        <v>2094.5999999999995</v>
      </c>
      <c r="H100" s="227">
        <f>F100/E100</f>
        <v>2.053727739209176</v>
      </c>
      <c r="I100" s="28">
        <f>I40+I41+I43+I45+I47+I48+I49+I50+I51+I57+I61+I44</f>
        <v>-54360.100000000006</v>
      </c>
      <c r="J100" s="227">
        <f>F100/D100</f>
        <v>0.06985327458613166</v>
      </c>
      <c r="K100" s="28">
        <f aca="true" t="shared" si="25" ref="K100:P100">K40+K41+K43+K45+K47+K48+K49+K50+K51+K57+K61+K44</f>
        <v>2026.0900000000001</v>
      </c>
      <c r="L100" s="28">
        <f t="shared" si="25"/>
        <v>2056.31</v>
      </c>
      <c r="M100" s="28">
        <f t="shared" si="25"/>
        <v>9.457479573214384</v>
      </c>
      <c r="N100" s="28" t="e">
        <f t="shared" si="25"/>
        <v>#REF!</v>
      </c>
      <c r="O100" s="226" t="e">
        <f t="shared" si="25"/>
        <v>#REF!</v>
      </c>
      <c r="P100" s="28" t="e">
        <f t="shared" si="25"/>
        <v>#REF!</v>
      </c>
      <c r="Q100" s="227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89356.5</v>
      </c>
      <c r="F101" s="226">
        <f t="shared" si="26"/>
        <v>88814.55</v>
      </c>
      <c r="G101" s="28">
        <f t="shared" si="26"/>
        <v>-541.9499999999889</v>
      </c>
      <c r="H101" s="227">
        <f>F101/E101</f>
        <v>0.9939349683570865</v>
      </c>
      <c r="I101" s="28">
        <f t="shared" si="26"/>
        <v>-1268676.5500000003</v>
      </c>
      <c r="J101" s="227">
        <f>F101/D101</f>
        <v>0.06542551181366861</v>
      </c>
      <c r="K101" s="28">
        <f t="shared" si="26"/>
        <v>2026.0900000000001</v>
      </c>
      <c r="L101" s="28">
        <f t="shared" si="26"/>
        <v>2056.31</v>
      </c>
      <c r="M101" s="28">
        <f t="shared" si="26"/>
        <v>9.457479573214384</v>
      </c>
      <c r="N101" s="28" t="e">
        <f t="shared" si="26"/>
        <v>#REF!</v>
      </c>
      <c r="O101" s="226" t="e">
        <f t="shared" si="26"/>
        <v>#REF!</v>
      </c>
      <c r="P101" s="28" t="e">
        <f t="shared" si="26"/>
        <v>#REF!</v>
      </c>
      <c r="Q101" s="227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6.366462912410498E-12</v>
      </c>
      <c r="H102" s="227"/>
      <c r="I102" s="28">
        <f t="shared" si="27"/>
        <v>0</v>
      </c>
      <c r="J102" s="227"/>
      <c r="K102" s="28">
        <f t="shared" si="27"/>
        <v>60586.5</v>
      </c>
      <c r="L102" s="28">
        <f t="shared" si="27"/>
        <v>24145.65000000002</v>
      </c>
      <c r="M102" s="28">
        <f t="shared" si="27"/>
        <v>-8.039002075318194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1268134.6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2017-01-31T13:13:45Z</cp:lastPrinted>
  <dcterms:created xsi:type="dcterms:W3CDTF">2003-07-28T11:27:56Z</dcterms:created>
  <dcterms:modified xsi:type="dcterms:W3CDTF">2017-01-31T13:33:12Z</dcterms:modified>
  <cp:category/>
  <cp:version/>
  <cp:contentType/>
  <cp:contentStatus/>
</cp:coreProperties>
</file>